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autoCompressPictures="0"/>
  <bookViews>
    <workbookView xWindow="2835" yWindow="-75" windowWidth="21600" windowHeight="13440" tabRatio="500" activeTab="1"/>
  </bookViews>
  <sheets>
    <sheet name="Stats" sheetId="3" r:id="rId1"/>
    <sheet name="Sorted Stats" sheetId="4" r:id="rId2"/>
  </sheets>
  <definedNames>
    <definedName name="open_rate">'Sorted Stats'!$B$13:$B$21</definedName>
    <definedName name="open_sent">'Sorted Stats'!$F$13:$F$21</definedName>
    <definedName name="stats">'Sorted Stats'!$B$13:$E$21</definedName>
    <definedName name="stats2">'Sorted Stats'!$F$13:$H$21</definedName>
  </definedNames>
  <calcPr calcId="125725"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H14" i="4"/>
  <c r="F14"/>
  <c r="H13"/>
  <c r="F13"/>
  <c r="H12"/>
  <c r="F12"/>
  <c r="H10"/>
  <c r="F10"/>
  <c r="H16"/>
  <c r="F16"/>
  <c r="H15"/>
  <c r="F15"/>
  <c r="H11"/>
  <c r="F11"/>
  <c r="H17"/>
  <c r="F17"/>
  <c r="H18"/>
  <c r="F18"/>
  <c r="F6"/>
  <c r="E6"/>
  <c r="F5"/>
  <c r="E5"/>
  <c r="F4"/>
  <c r="E4"/>
  <c r="F3"/>
  <c r="E3"/>
  <c r="E2"/>
  <c r="E3" i="3"/>
  <c r="D3"/>
  <c r="D2"/>
  <c r="H14"/>
  <c r="F14"/>
  <c r="H15"/>
  <c r="F15"/>
  <c r="H16"/>
  <c r="F16"/>
  <c r="H17"/>
  <c r="F17"/>
  <c r="H18"/>
  <c r="F18"/>
  <c r="H19"/>
  <c r="F19"/>
  <c r="H20"/>
  <c r="F20"/>
  <c r="H21"/>
  <c r="F21"/>
  <c r="H22"/>
  <c r="F22"/>
  <c r="E6"/>
  <c r="D6"/>
  <c r="E5"/>
  <c r="D5"/>
  <c r="E4"/>
  <c r="D4"/>
</calcChain>
</file>

<file path=xl/sharedStrings.xml><?xml version="1.0" encoding="utf-8"?>
<sst xmlns="http://schemas.openxmlformats.org/spreadsheetml/2006/main" count="56" uniqueCount="33">
  <si>
    <t>Strands 11</t>
    <phoneticPr fontId="1" type="noConversion"/>
  </si>
  <si>
    <t>MARKETING CAMPAIGN</t>
    <phoneticPr fontId="1" type="noConversion"/>
  </si>
  <si>
    <t>Campaign summary</t>
    <phoneticPr fontId="1" type="noConversion"/>
  </si>
  <si>
    <t>Objective of campaign</t>
    <phoneticPr fontId="1" type="noConversion"/>
  </si>
  <si>
    <t>Management</t>
    <phoneticPr fontId="1" type="noConversion"/>
  </si>
  <si>
    <t>Process</t>
    <phoneticPr fontId="1" type="noConversion"/>
  </si>
  <si>
    <t>Instructions</t>
    <phoneticPr fontId="1" type="noConversion"/>
  </si>
  <si>
    <t>Retention - Trimega Collect / TOD</t>
    <phoneticPr fontId="1" type="noConversion"/>
  </si>
  <si>
    <t>Portal release notes 1.7 - inactive</t>
    <phoneticPr fontId="1" type="noConversion"/>
  </si>
  <si>
    <t>Portal release notes 1.7 - active</t>
    <phoneticPr fontId="1" type="noConversion"/>
  </si>
  <si>
    <t>Times correction</t>
    <phoneticPr fontId="1" type="noConversion"/>
  </si>
  <si>
    <t>Date</t>
    <phoneticPr fontId="1" type="noConversion"/>
  </si>
  <si>
    <t>Time</t>
    <phoneticPr fontId="1" type="noConversion"/>
  </si>
  <si>
    <t>Total sent</t>
    <phoneticPr fontId="1" type="noConversion"/>
  </si>
  <si>
    <t>Open rate</t>
    <phoneticPr fontId="1" type="noConversion"/>
  </si>
  <si>
    <t>Actual open</t>
    <phoneticPr fontId="1" type="noConversion"/>
  </si>
  <si>
    <t>Free collections - cold testers</t>
    <phoneticPr fontId="1" type="noConversion"/>
  </si>
  <si>
    <t>Trimega on Demand flyer</t>
    <phoneticPr fontId="1" type="noConversion"/>
  </si>
  <si>
    <t>Strands 10</t>
    <phoneticPr fontId="1" type="noConversion"/>
  </si>
  <si>
    <t>Times article</t>
    <phoneticPr fontId="1" type="noConversion"/>
  </si>
  <si>
    <t>Web synop: recording</t>
    <phoneticPr fontId="1" type="noConversion"/>
  </si>
  <si>
    <t>Web synop: invite reminder</t>
    <phoneticPr fontId="1" type="noConversion"/>
  </si>
  <si>
    <t>Web synop: invite</t>
    <phoneticPr fontId="1" type="noConversion"/>
  </si>
  <si>
    <t>Average open rate</t>
    <phoneticPr fontId="1" type="noConversion"/>
  </si>
  <si>
    <t>Open:sent</t>
    <phoneticPr fontId="1" type="noConversion"/>
  </si>
  <si>
    <t>Largest open:sent ratio - Sent</t>
    <phoneticPr fontId="1" type="noConversion"/>
  </si>
  <si>
    <t>Largest open:sent ratio - Open</t>
    <phoneticPr fontId="1" type="noConversion"/>
  </si>
  <si>
    <t>Start date</t>
    <phoneticPr fontId="1" type="noConversion"/>
  </si>
  <si>
    <t>Completion date</t>
    <phoneticPr fontId="1" type="noConversion"/>
  </si>
  <si>
    <t>Highest open rate time</t>
    <phoneticPr fontId="1" type="noConversion"/>
  </si>
  <si>
    <t>Lowest open rate time</t>
    <phoneticPr fontId="1" type="noConversion"/>
  </si>
  <si>
    <t>Name</t>
  </si>
  <si>
    <t>ID#</t>
  </si>
</sst>
</file>

<file path=xl/styles.xml><?xml version="1.0" encoding="utf-8"?>
<styleSheet xmlns="http://schemas.openxmlformats.org/spreadsheetml/2006/main">
  <numFmts count="1">
    <numFmt numFmtId="164" formatCode="h:mm"/>
  </numFmts>
  <fonts count="6">
    <font>
      <sz val="10"/>
      <name val="Verdana"/>
    </font>
    <font>
      <sz val="8"/>
      <name val="Verdana"/>
      <family val="2"/>
    </font>
    <font>
      <b/>
      <sz val="8"/>
      <name val="Verdana"/>
      <family val="2"/>
    </font>
    <font>
      <b/>
      <sz val="8"/>
      <color indexed="10"/>
      <name val="Verdana"/>
      <family val="2"/>
    </font>
    <font>
      <sz val="10"/>
      <name val="Verdana"/>
      <family val="2"/>
    </font>
    <font>
      <sz val="11"/>
      <name val="Calibri"/>
      <family val="2"/>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0" borderId="0" xfId="0" applyFont="1"/>
    <xf numFmtId="14" fontId="1" fillId="0" borderId="0" xfId="0" applyNumberFormat="1" applyFont="1"/>
    <xf numFmtId="20" fontId="1" fillId="0" borderId="0" xfId="0" applyNumberFormat="1" applyFont="1"/>
    <xf numFmtId="10" fontId="1" fillId="0" borderId="0" xfId="0" applyNumberFormat="1" applyFont="1"/>
    <xf numFmtId="1" fontId="1" fillId="0" borderId="0" xfId="0" applyNumberFormat="1" applyFont="1"/>
    <xf numFmtId="0" fontId="2" fillId="0" borderId="0" xfId="0" applyFont="1"/>
    <xf numFmtId="10" fontId="2" fillId="0" borderId="1" xfId="0" applyNumberFormat="1" applyFont="1" applyBorder="1"/>
    <xf numFmtId="10" fontId="1" fillId="2" borderId="0" xfId="0" applyNumberFormat="1" applyFont="1" applyFill="1"/>
    <xf numFmtId="20" fontId="1" fillId="2" borderId="0" xfId="0" applyNumberFormat="1" applyFont="1" applyFill="1"/>
    <xf numFmtId="20" fontId="1" fillId="0" borderId="0" xfId="0" applyNumberFormat="1" applyFont="1" applyFill="1"/>
    <xf numFmtId="0" fontId="1" fillId="0" borderId="0" xfId="0" applyFont="1" applyFill="1"/>
    <xf numFmtId="10" fontId="1" fillId="0" borderId="0" xfId="0" applyNumberFormat="1" applyFont="1" applyFill="1"/>
    <xf numFmtId="164" fontId="1" fillId="0" borderId="0" xfId="0" applyNumberFormat="1" applyFont="1"/>
    <xf numFmtId="10" fontId="2" fillId="0" borderId="0" xfId="0" applyNumberFormat="1" applyFont="1"/>
    <xf numFmtId="164" fontId="3" fillId="0" borderId="0" xfId="0" applyNumberFormat="1" applyFont="1"/>
    <xf numFmtId="0" fontId="5" fillId="0" borderId="0" xfId="0" applyFont="1" applyAlignment="1">
      <alignment vertical="center"/>
    </xf>
    <xf numFmtId="0" fontId="4" fillId="0" borderId="2" xfId="0" applyFont="1" applyBorder="1"/>
    <xf numFmtId="0" fontId="2" fillId="0" borderId="2" xfId="0" applyFont="1" applyBorder="1"/>
    <xf numFmtId="0" fontId="0" fillId="0" borderId="2" xfId="0" applyBorder="1"/>
    <xf numFmtId="10" fontId="1" fillId="0" borderId="2" xfId="0" applyNumberFormat="1" applyFont="1" applyBorder="1"/>
    <xf numFmtId="0" fontId="1" fillId="0" borderId="2" xfId="0" applyFont="1" applyBorder="1"/>
    <xf numFmtId="14" fontId="1" fillId="0" borderId="2" xfId="0" applyNumberFormat="1" applyFont="1" applyBorder="1"/>
    <xf numFmtId="20" fontId="1" fillId="0" borderId="2" xfId="0" applyNumberFormat="1" applyFont="1" applyBorder="1"/>
    <xf numFmtId="10" fontId="2" fillId="0" borderId="2" xfId="0" applyNumberFormat="1" applyFont="1" applyBorder="1"/>
    <xf numFmtId="1" fontId="1" fillId="0" borderId="2" xfId="0" applyNumberFormat="1" applyFont="1" applyBorder="1"/>
    <xf numFmtId="10" fontId="1" fillId="0" borderId="2" xfId="0" applyNumberFormat="1" applyFont="1" applyFill="1" applyBorder="1"/>
    <xf numFmtId="20" fontId="1" fillId="0" borderId="2" xfId="0" applyNumberFormat="1" applyFont="1" applyFill="1" applyBorder="1"/>
    <xf numFmtId="0" fontId="1" fillId="0" borderId="2" xfId="0" applyFont="1" applyFill="1" applyBorder="1"/>
    <xf numFmtId="10" fontId="1" fillId="2" borderId="2" xfId="0" applyNumberFormat="1" applyFont="1" applyFill="1" applyBorder="1"/>
    <xf numFmtId="20" fontId="1" fillId="2" borderId="2" xfId="0" applyNumberFormat="1" applyFont="1" applyFill="1" applyBorder="1"/>
    <xf numFmtId="164" fontId="3" fillId="3" borderId="2" xfId="0" applyNumberFormat="1" applyFont="1" applyFill="1" applyBorder="1"/>
    <xf numFmtId="164" fontId="1" fillId="0" borderId="2" xfId="0" applyNumberFormat="1" applyFont="1" applyBorder="1"/>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plotArea>
      <c:layout/>
      <c:lineChart>
        <c:grouping val="standard"/>
        <c:ser>
          <c:idx val="0"/>
          <c:order val="0"/>
          <c:cat>
            <c:numRef>
              <c:f>Stats!$D$15:$D$22</c:f>
              <c:numCache>
                <c:formatCode>dd/mm/yyyy</c:formatCode>
                <c:ptCount val="8"/>
                <c:pt idx="0">
                  <c:v>39308</c:v>
                </c:pt>
                <c:pt idx="1">
                  <c:v>39280</c:v>
                </c:pt>
                <c:pt idx="2">
                  <c:v>39235</c:v>
                </c:pt>
                <c:pt idx="3">
                  <c:v>39219</c:v>
                </c:pt>
                <c:pt idx="4">
                  <c:v>39169</c:v>
                </c:pt>
                <c:pt idx="5">
                  <c:v>39142</c:v>
                </c:pt>
                <c:pt idx="6">
                  <c:v>39128</c:v>
                </c:pt>
                <c:pt idx="7">
                  <c:v>39123</c:v>
                </c:pt>
              </c:numCache>
            </c:numRef>
          </c:cat>
          <c:val>
            <c:numRef>
              <c:f>Stats!$B$15:$B$22</c:f>
              <c:numCache>
                <c:formatCode>0.00%</c:formatCode>
                <c:ptCount val="8"/>
                <c:pt idx="0">
                  <c:v>0.16250000000000001</c:v>
                </c:pt>
                <c:pt idx="1">
                  <c:v>0.13450000000000001</c:v>
                </c:pt>
                <c:pt idx="2">
                  <c:v>0.14099999999999999</c:v>
                </c:pt>
                <c:pt idx="3">
                  <c:v>0.1522</c:v>
                </c:pt>
                <c:pt idx="4">
                  <c:v>0.1308</c:v>
                </c:pt>
                <c:pt idx="5">
                  <c:v>0.1353</c:v>
                </c:pt>
                <c:pt idx="6">
                  <c:v>0.1358</c:v>
                </c:pt>
                <c:pt idx="7">
                  <c:v>0.1381</c:v>
                </c:pt>
              </c:numCache>
            </c:numRef>
          </c:val>
        </c:ser>
        <c:dLbls/>
        <c:marker val="1"/>
        <c:axId val="104784640"/>
        <c:axId val="91590656"/>
      </c:lineChart>
      <c:dateAx>
        <c:axId val="104784640"/>
        <c:scaling>
          <c:orientation val="minMax"/>
        </c:scaling>
        <c:axPos val="b"/>
        <c:numFmt formatCode="dd/mm/yyyy" sourceLinked="1"/>
        <c:tickLblPos val="nextTo"/>
        <c:crossAx val="91590656"/>
        <c:crosses val="autoZero"/>
        <c:auto val="1"/>
        <c:lblOffset val="100"/>
        <c:baseTimeUnit val="days"/>
      </c:dateAx>
      <c:valAx>
        <c:axId val="91590656"/>
        <c:scaling>
          <c:orientation val="minMax"/>
          <c:max val="0.18000000000000002"/>
          <c:min val="0.11"/>
        </c:scaling>
        <c:axPos val="l"/>
        <c:majorGridlines/>
        <c:numFmt formatCode="0.00%" sourceLinked="1"/>
        <c:tickLblPos val="nextTo"/>
        <c:crossAx val="104784640"/>
        <c:crosses val="autoZero"/>
        <c:crossBetween val="between"/>
      </c:valAx>
    </c:plotArea>
    <c:plotVisOnly val="1"/>
    <c:dispBlanksAs val="gap"/>
  </c:chart>
  <c:printSettings>
    <c:headerFooter/>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127001</xdr:colOff>
      <xdr:row>6</xdr:row>
      <xdr:rowOff>126999</xdr:rowOff>
    </xdr:from>
    <xdr:to>
      <xdr:col>12</xdr:col>
      <xdr:colOff>846667</xdr:colOff>
      <xdr:row>24</xdr:row>
      <xdr:rowOff>84665</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390525</xdr:colOff>
      <xdr:row>2</xdr:row>
      <xdr:rowOff>161924</xdr:rowOff>
    </xdr:from>
    <xdr:to>
      <xdr:col>17</xdr:col>
      <xdr:colOff>209550</xdr:colOff>
      <xdr:row>21</xdr:row>
      <xdr:rowOff>19049</xdr:rowOff>
    </xdr:to>
    <xdr:sp macro="" textlink="">
      <xdr:nvSpPr>
        <xdr:cNvPr id="2" name="TextBox 1"/>
        <xdr:cNvSpPr txBox="1"/>
      </xdr:nvSpPr>
      <xdr:spPr>
        <a:xfrm>
          <a:off x="6581775" y="504824"/>
          <a:ext cx="5991225" cy="2962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data that I am looking for exists in CELL D3 (highlighted in red).   If the vlookup formula uses FALSE, then it correctly picks up 16:00 as the highest open rate time (based on 16.44%). However, if the vlookup uses TRUE, then it picks up 10:00 as the next best match as the highest open rate time (presumably based on either 13.58% or 13.81%). This doesn't seem to make sense to me when the formula uses TRUE as I would have thought the best match would be the time closest to 16.44%, so 16.25% therefore 14:30. </a:t>
          </a:r>
        </a:p>
        <a:p>
          <a:endParaRPr lang="en-GB" sz="1100"/>
        </a:p>
        <a:p>
          <a:r>
            <a:rPr lang="en-GB" sz="1100">
              <a:solidFill>
                <a:srgbClr val="C00000"/>
              </a:solidFill>
            </a:rPr>
            <a:t>Hi Tessa,</a:t>
          </a:r>
        </a:p>
        <a:p>
          <a:endParaRPr lang="en-GB" sz="1100">
            <a:solidFill>
              <a:srgbClr val="C00000"/>
            </a:solidFill>
          </a:endParaRPr>
        </a:p>
        <a:p>
          <a:r>
            <a:rPr lang="en-GB" sz="1100">
              <a:solidFill>
                <a:srgbClr val="C00000"/>
              </a:solidFill>
            </a:rPr>
            <a:t>I have sorted the data by the Open</a:t>
          </a:r>
          <a:r>
            <a:rPr lang="en-GB" sz="1100" baseline="0">
              <a:solidFill>
                <a:srgbClr val="C00000"/>
              </a:solidFill>
            </a:rPr>
            <a:t> rate column and changed cell E3 formula to TRUE. As you will notice, the answer is 16:00 which is what you wanted. If you do not want to sort the column, then you must use FALSE. Unfortunately, this is not very accurate if your data has any duplicates.</a:t>
          </a:r>
        </a:p>
        <a:p>
          <a:endParaRPr lang="en-GB" sz="1100" baseline="0">
            <a:solidFill>
              <a:srgbClr val="C00000"/>
            </a:solidFill>
          </a:endParaRPr>
        </a:p>
        <a:p>
          <a:r>
            <a:rPr lang="en-GB" sz="1100" baseline="0">
              <a:solidFill>
                <a:srgbClr val="C00000"/>
              </a:solidFill>
            </a:rPr>
            <a:t>Hopefully this helps.</a:t>
          </a:r>
        </a:p>
        <a:p>
          <a:endParaRPr lang="en-GB" sz="1100" baseline="0">
            <a:solidFill>
              <a:srgbClr val="C00000"/>
            </a:solidFill>
          </a:endParaRPr>
        </a:p>
        <a:p>
          <a:r>
            <a:rPr lang="en-GB" sz="1100" baseline="0">
              <a:solidFill>
                <a:srgbClr val="C00000"/>
              </a:solidFill>
            </a:rPr>
            <a:t>Rodney</a:t>
          </a:r>
          <a:endParaRPr lang="en-GB" sz="1100">
            <a:solidFill>
              <a:srgbClr val="C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sheetPr>
    <tabColor rgb="FFFF0000"/>
  </sheetPr>
  <dimension ref="A1:I35"/>
  <sheetViews>
    <sheetView zoomScale="150" workbookViewId="0">
      <selection activeCell="D3" sqref="D3"/>
    </sheetView>
  </sheetViews>
  <sheetFormatPr defaultColWidth="10.75" defaultRowHeight="12.75"/>
  <cols>
    <col min="1" max="1" width="2.625" style="1" bestFit="1" customWidth="1"/>
    <col min="2" max="2" width="10.75" style="1" customWidth="1"/>
    <col min="3" max="3" width="20" style="1" customWidth="1"/>
    <col min="4" max="4" width="9.25" style="1" customWidth="1"/>
    <col min="5" max="5" width="6.875" style="1" customWidth="1"/>
    <col min="6" max="6" width="8.25" style="1" customWidth="1"/>
    <col min="7" max="7" width="7.625" style="1" customWidth="1"/>
    <col min="8" max="8" width="9" style="1" customWidth="1"/>
    <col min="9" max="9" width="11" customWidth="1"/>
    <col min="10" max="16384" width="10.75" style="1"/>
  </cols>
  <sheetData>
    <row r="1" spans="1:9" ht="15.75" thickBot="1">
      <c r="F1" s="16"/>
    </row>
    <row r="2" spans="1:9" ht="15.75" thickBot="1">
      <c r="B2" s="6" t="s">
        <v>23</v>
      </c>
      <c r="C2" s="6"/>
      <c r="D2" s="7">
        <f>AVERAGE(B11:B22)</f>
        <v>0.14384444444444444</v>
      </c>
      <c r="F2" s="16"/>
    </row>
    <row r="3" spans="1:9" ht="15">
      <c r="B3" s="6" t="s">
        <v>29</v>
      </c>
      <c r="C3" s="6"/>
      <c r="D3" s="15">
        <f>VLOOKUP(E3,B11:E22,4,TRUE)</f>
        <v>0.41666666666666669</v>
      </c>
      <c r="E3" s="4">
        <f>MAX(B11:B22)</f>
        <v>0.16439999999999999</v>
      </c>
      <c r="F3" s="16"/>
      <c r="G3" s="4"/>
    </row>
    <row r="4" spans="1:9" ht="15">
      <c r="B4" s="6" t="s">
        <v>30</v>
      </c>
      <c r="C4" s="6"/>
      <c r="D4" s="13">
        <f>VLOOKUP(E4,B11:E22,4,FALSE)</f>
        <v>0.73958333333333337</v>
      </c>
      <c r="E4" s="4">
        <f>MIN(B11:B22)</f>
        <v>0.1308</v>
      </c>
      <c r="F4" s="16"/>
      <c r="I4" s="1"/>
    </row>
    <row r="5" spans="1:9" ht="15">
      <c r="B5" s="6" t="s">
        <v>25</v>
      </c>
      <c r="C5" s="6"/>
      <c r="D5" s="5">
        <f>VLOOKUP(E5,F11:H22,2,FALSE)</f>
        <v>3352</v>
      </c>
      <c r="E5" s="4">
        <f>MAX(F11:F22)</f>
        <v>0.16439999999999999</v>
      </c>
      <c r="F5" s="16"/>
      <c r="I5" s="1"/>
    </row>
    <row r="6" spans="1:9" ht="10.5">
      <c r="B6" s="6" t="s">
        <v>26</v>
      </c>
      <c r="C6" s="6"/>
      <c r="D6" s="5">
        <f>VLOOKUP(E6,F11:H22,3,FALSE)</f>
        <v>551.06880000000001</v>
      </c>
      <c r="E6" s="4">
        <f>MAX(F11:F22)</f>
        <v>0.16439999999999999</v>
      </c>
      <c r="I6" s="1"/>
    </row>
    <row r="7" spans="1:9" ht="10.5">
      <c r="B7" s="6"/>
      <c r="C7" s="6"/>
      <c r="D7" s="13"/>
      <c r="E7" s="4"/>
      <c r="I7" s="1"/>
    </row>
    <row r="8" spans="1:9" ht="10.5">
      <c r="I8" s="1"/>
    </row>
    <row r="10" spans="1:9" s="6" customFormat="1" ht="10.5">
      <c r="B10" s="6" t="s">
        <v>14</v>
      </c>
      <c r="D10" s="6" t="s">
        <v>11</v>
      </c>
      <c r="E10" s="6" t="s">
        <v>12</v>
      </c>
      <c r="F10" s="6" t="s">
        <v>24</v>
      </c>
      <c r="G10" s="6" t="s">
        <v>13</v>
      </c>
      <c r="H10" s="6" t="s">
        <v>15</v>
      </c>
    </row>
    <row r="11" spans="1:9" s="6" customFormat="1" ht="10.5">
      <c r="A11" s="1">
        <v>1</v>
      </c>
      <c r="C11" s="1" t="s">
        <v>0</v>
      </c>
    </row>
    <row r="12" spans="1:9" s="6" customFormat="1" ht="10.5">
      <c r="A12" s="1">
        <v>2</v>
      </c>
      <c r="C12" s="1" t="s">
        <v>9</v>
      </c>
    </row>
    <row r="13" spans="1:9">
      <c r="A13" s="1">
        <v>3</v>
      </c>
      <c r="C13" s="1" t="s">
        <v>8</v>
      </c>
    </row>
    <row r="14" spans="1:9" s="6" customFormat="1" ht="10.5">
      <c r="A14" s="1">
        <v>4</v>
      </c>
      <c r="B14" s="8">
        <v>0.16439999999999999</v>
      </c>
      <c r="C14" s="1" t="s">
        <v>7</v>
      </c>
      <c r="D14" s="2">
        <v>39311</v>
      </c>
      <c r="E14" s="9">
        <v>0.66666666666666663</v>
      </c>
      <c r="F14" s="14">
        <f t="shared" ref="F14:F22" si="0">H14/G14</f>
        <v>0.16439999999999999</v>
      </c>
      <c r="G14" s="1">
        <v>3352</v>
      </c>
      <c r="H14" s="5">
        <f t="shared" ref="H14:H22" si="1">G14*B14</f>
        <v>551.06880000000001</v>
      </c>
    </row>
    <row r="15" spans="1:9" ht="10.5">
      <c r="A15" s="1">
        <v>5</v>
      </c>
      <c r="B15" s="12">
        <v>0.16250000000000001</v>
      </c>
      <c r="C15" s="1" t="s">
        <v>16</v>
      </c>
      <c r="D15" s="2">
        <v>39308</v>
      </c>
      <c r="E15" s="10">
        <v>0.60416666666666663</v>
      </c>
      <c r="F15" s="14">
        <f t="shared" si="0"/>
        <v>0.16250000000000001</v>
      </c>
      <c r="G15" s="11">
        <v>560</v>
      </c>
      <c r="H15" s="5">
        <f t="shared" si="1"/>
        <v>91</v>
      </c>
      <c r="I15" s="1"/>
    </row>
    <row r="16" spans="1:9" ht="10.5">
      <c r="A16" s="1">
        <v>6</v>
      </c>
      <c r="B16" s="12">
        <v>0.13450000000000001</v>
      </c>
      <c r="C16" s="1" t="s">
        <v>17</v>
      </c>
      <c r="D16" s="2">
        <v>39280</v>
      </c>
      <c r="E16" s="10">
        <v>0.70833333333333337</v>
      </c>
      <c r="F16" s="14">
        <f t="shared" si="0"/>
        <v>0.13450000000000001</v>
      </c>
      <c r="G16" s="11">
        <v>8959</v>
      </c>
      <c r="H16" s="5">
        <f t="shared" si="1"/>
        <v>1204.9855</v>
      </c>
      <c r="I16" s="1"/>
    </row>
    <row r="17" spans="1:9" ht="10.5">
      <c r="A17" s="1">
        <v>7</v>
      </c>
      <c r="B17" s="4">
        <v>0.14099999999999999</v>
      </c>
      <c r="C17" s="1" t="s">
        <v>18</v>
      </c>
      <c r="D17" s="2">
        <v>39235</v>
      </c>
      <c r="E17" s="3">
        <v>0.70833333333333337</v>
      </c>
      <c r="F17" s="14">
        <f t="shared" si="0"/>
        <v>0.14099999999999999</v>
      </c>
      <c r="G17" s="1">
        <v>6752</v>
      </c>
      <c r="H17" s="5">
        <f t="shared" si="1"/>
        <v>952.03199999999993</v>
      </c>
      <c r="I17" s="1"/>
    </row>
    <row r="18" spans="1:9" ht="10.5">
      <c r="A18" s="1">
        <v>8</v>
      </c>
      <c r="B18" s="12">
        <v>0.1522</v>
      </c>
      <c r="C18" s="1" t="s">
        <v>10</v>
      </c>
      <c r="D18" s="2">
        <v>39219</v>
      </c>
      <c r="E18" s="10">
        <v>0.52777777777777779</v>
      </c>
      <c r="F18" s="14">
        <f t="shared" si="0"/>
        <v>0.1522</v>
      </c>
      <c r="G18" s="11">
        <v>7022</v>
      </c>
      <c r="H18" s="5">
        <f t="shared" si="1"/>
        <v>1068.7483999999999</v>
      </c>
      <c r="I18" s="1"/>
    </row>
    <row r="19" spans="1:9" ht="10.5">
      <c r="A19" s="1">
        <v>9</v>
      </c>
      <c r="B19" s="4">
        <v>0.1308</v>
      </c>
      <c r="C19" s="1" t="s">
        <v>19</v>
      </c>
      <c r="D19" s="2">
        <v>39169</v>
      </c>
      <c r="E19" s="3">
        <v>0.73958333333333337</v>
      </c>
      <c r="F19" s="14">
        <f t="shared" si="0"/>
        <v>0.1308</v>
      </c>
      <c r="G19" s="1">
        <v>11166</v>
      </c>
      <c r="H19" s="5">
        <f t="shared" si="1"/>
        <v>1460.5128</v>
      </c>
      <c r="I19" s="1"/>
    </row>
    <row r="20" spans="1:9" ht="10.5">
      <c r="A20" s="1">
        <v>10</v>
      </c>
      <c r="B20" s="4">
        <v>0.1353</v>
      </c>
      <c r="C20" s="1" t="s">
        <v>20</v>
      </c>
      <c r="D20" s="2">
        <v>39142</v>
      </c>
      <c r="E20" s="3">
        <v>0.66666666666666663</v>
      </c>
      <c r="F20" s="14">
        <f t="shared" si="0"/>
        <v>0.1353</v>
      </c>
      <c r="G20" s="1">
        <v>11219</v>
      </c>
      <c r="H20" s="5">
        <f t="shared" si="1"/>
        <v>1517.9307000000001</v>
      </c>
      <c r="I20" s="1"/>
    </row>
    <row r="21" spans="1:9" ht="10.5">
      <c r="A21" s="1">
        <v>11</v>
      </c>
      <c r="B21" s="4">
        <v>0.1358</v>
      </c>
      <c r="C21" s="1" t="s">
        <v>21</v>
      </c>
      <c r="D21" s="2">
        <v>39128</v>
      </c>
      <c r="E21" s="3">
        <v>0.41666666666666669</v>
      </c>
      <c r="F21" s="14">
        <f t="shared" si="0"/>
        <v>0.1358</v>
      </c>
      <c r="G21" s="1">
        <v>11282</v>
      </c>
      <c r="H21" s="5">
        <f t="shared" si="1"/>
        <v>1532.0956000000001</v>
      </c>
      <c r="I21" s="1"/>
    </row>
    <row r="22" spans="1:9" ht="10.5">
      <c r="A22" s="1">
        <v>12</v>
      </c>
      <c r="B22" s="4">
        <v>0.1381</v>
      </c>
      <c r="C22" s="1" t="s">
        <v>22</v>
      </c>
      <c r="D22" s="2">
        <v>39123</v>
      </c>
      <c r="E22" s="3">
        <v>0.41666666666666669</v>
      </c>
      <c r="F22" s="14">
        <f t="shared" si="0"/>
        <v>0.1381</v>
      </c>
      <c r="G22" s="1">
        <v>11474</v>
      </c>
      <c r="H22" s="5">
        <f t="shared" si="1"/>
        <v>1584.5594000000001</v>
      </c>
      <c r="I22" s="1"/>
    </row>
    <row r="23" spans="1:9" ht="10.5">
      <c r="H23" s="5"/>
      <c r="I23" s="1"/>
    </row>
    <row r="24" spans="1:9" ht="10.5">
      <c r="I24" s="1"/>
    </row>
    <row r="25" spans="1:9" ht="10.5">
      <c r="I25" s="1"/>
    </row>
    <row r="26" spans="1:9" ht="10.5">
      <c r="B26" s="6" t="s">
        <v>1</v>
      </c>
      <c r="C26" s="6"/>
      <c r="I26" s="1"/>
    </row>
    <row r="27" spans="1:9" ht="10.5">
      <c r="B27" s="6" t="s">
        <v>2</v>
      </c>
      <c r="C27" s="6"/>
      <c r="I27" s="1"/>
    </row>
    <row r="28" spans="1:9" ht="10.5">
      <c r="B28" s="6" t="s">
        <v>3</v>
      </c>
      <c r="C28" s="6"/>
      <c r="I28" s="1"/>
    </row>
    <row r="29" spans="1:9" ht="10.5">
      <c r="B29" s="6" t="s">
        <v>4</v>
      </c>
      <c r="C29" s="6"/>
      <c r="I29" s="1"/>
    </row>
    <row r="30" spans="1:9" ht="10.5">
      <c r="B30" s="6" t="s">
        <v>5</v>
      </c>
      <c r="C30" s="6"/>
      <c r="I30" s="1"/>
    </row>
    <row r="31" spans="1:9" ht="10.5">
      <c r="B31" s="6" t="s">
        <v>6</v>
      </c>
      <c r="C31" s="6"/>
      <c r="I31" s="1"/>
    </row>
    <row r="32" spans="1:9" ht="10.5">
      <c r="B32" s="6" t="s">
        <v>27</v>
      </c>
      <c r="C32" s="6"/>
      <c r="I32" s="1"/>
    </row>
    <row r="33" spans="2:9" ht="10.5">
      <c r="B33" s="6" t="s">
        <v>28</v>
      </c>
      <c r="C33" s="6"/>
      <c r="I33" s="1"/>
    </row>
    <row r="34" spans="2:9" ht="10.5">
      <c r="B34" s="6"/>
      <c r="C34" s="6"/>
      <c r="I34" s="1"/>
    </row>
    <row r="35" spans="2:9" ht="10.5">
      <c r="I35" s="1"/>
    </row>
  </sheetData>
  <sortState ref="C8:E17">
    <sortCondition ref="C8:C17"/>
  </sortState>
  <phoneticPr fontId="1" type="noConversion"/>
  <pageMargins left="0.75" right="0.75" top="1" bottom="1" header="0.5" footer="0.5"/>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sheetPr>
    <tabColor rgb="FF00B0F0"/>
  </sheetPr>
  <dimension ref="A2:H26"/>
  <sheetViews>
    <sheetView showGridLines="0" tabSelected="1" workbookViewId="0">
      <selection activeCell="E2" sqref="E2"/>
    </sheetView>
  </sheetViews>
  <sheetFormatPr defaultRowHeight="12.75"/>
  <cols>
    <col min="1" max="1" width="3.875" bestFit="1" customWidth="1"/>
    <col min="3" max="3" width="25.75" bestFit="1" customWidth="1"/>
    <col min="8" max="8" width="10.5" bestFit="1" customWidth="1"/>
  </cols>
  <sheetData>
    <row r="2" spans="1:8">
      <c r="C2" s="18" t="s">
        <v>23</v>
      </c>
      <c r="D2" s="6"/>
      <c r="E2" s="24">
        <f>AVERAGE(B13:B21)</f>
        <v>0.14899999999999999</v>
      </c>
      <c r="F2" s="1"/>
    </row>
    <row r="3" spans="1:8">
      <c r="C3" s="18" t="s">
        <v>29</v>
      </c>
      <c r="D3" s="6"/>
      <c r="E3" s="31">
        <f>VLOOKUP(F3,stats,4,TRUE)</f>
        <v>0.66666666666666663</v>
      </c>
      <c r="F3" s="20">
        <f>MAX(open_rate)</f>
        <v>0.16439999999999999</v>
      </c>
    </row>
    <row r="4" spans="1:8">
      <c r="C4" s="18" t="s">
        <v>30</v>
      </c>
      <c r="D4" s="6"/>
      <c r="E4" s="32">
        <f>VLOOKUP(F4,stats,4,TRUE)</f>
        <v>0.41666666666666669</v>
      </c>
      <c r="F4" s="20">
        <f>MIN(open_rate)</f>
        <v>0.1358</v>
      </c>
    </row>
    <row r="5" spans="1:8">
      <c r="C5" s="18" t="s">
        <v>25</v>
      </c>
      <c r="D5" s="6"/>
      <c r="E5" s="25">
        <f>VLOOKUP(F5,stats2,2,TRUE)</f>
        <v>3352</v>
      </c>
      <c r="F5" s="20">
        <f>MAX(open_sent)</f>
        <v>0.16439999999999999</v>
      </c>
    </row>
    <row r="6" spans="1:8">
      <c r="C6" s="18" t="s">
        <v>26</v>
      </c>
      <c r="D6" s="6"/>
      <c r="E6" s="25">
        <f>VLOOKUP(F6,stats2,3,TRUE)</f>
        <v>551.06880000000001</v>
      </c>
      <c r="F6" s="20">
        <f>MAX(open_sent)</f>
        <v>0.16439999999999999</v>
      </c>
    </row>
    <row r="9" spans="1:8">
      <c r="A9" s="17" t="s">
        <v>32</v>
      </c>
      <c r="B9" s="18" t="s">
        <v>14</v>
      </c>
      <c r="C9" s="18" t="s">
        <v>31</v>
      </c>
      <c r="D9" s="18" t="s">
        <v>11</v>
      </c>
      <c r="E9" s="18" t="s">
        <v>12</v>
      </c>
      <c r="F9" s="18" t="s">
        <v>24</v>
      </c>
      <c r="G9" s="18" t="s">
        <v>13</v>
      </c>
      <c r="H9" s="18" t="s">
        <v>15</v>
      </c>
    </row>
    <row r="10" spans="1:8">
      <c r="A10" s="19">
        <v>9</v>
      </c>
      <c r="B10" s="20">
        <v>0.1308</v>
      </c>
      <c r="C10" s="21" t="s">
        <v>19</v>
      </c>
      <c r="D10" s="22">
        <v>39169</v>
      </c>
      <c r="E10" s="23">
        <v>0.73958333333333337</v>
      </c>
      <c r="F10" s="24">
        <f>H10/G10</f>
        <v>0.1308</v>
      </c>
      <c r="G10" s="21">
        <v>11166</v>
      </c>
      <c r="H10" s="25">
        <f>G10*B10</f>
        <v>1460.5128</v>
      </c>
    </row>
    <row r="11" spans="1:8">
      <c r="A11" s="19">
        <v>6</v>
      </c>
      <c r="B11" s="26">
        <v>0.13450000000000001</v>
      </c>
      <c r="C11" s="21" t="s">
        <v>17</v>
      </c>
      <c r="D11" s="22">
        <v>39280</v>
      </c>
      <c r="E11" s="27">
        <v>0.70833333333333337</v>
      </c>
      <c r="F11" s="24">
        <f>H11/G11</f>
        <v>0.13450000000000001</v>
      </c>
      <c r="G11" s="28">
        <v>8959</v>
      </c>
      <c r="H11" s="25">
        <f>G11*B11</f>
        <v>1204.9855</v>
      </c>
    </row>
    <row r="12" spans="1:8">
      <c r="A12" s="19">
        <v>10</v>
      </c>
      <c r="B12" s="20">
        <v>0.1353</v>
      </c>
      <c r="C12" s="21" t="s">
        <v>20</v>
      </c>
      <c r="D12" s="22">
        <v>39142</v>
      </c>
      <c r="E12" s="23">
        <v>0.66666666666666663</v>
      </c>
      <c r="F12" s="24">
        <f>H12/G12</f>
        <v>0.1353</v>
      </c>
      <c r="G12" s="21">
        <v>11219</v>
      </c>
      <c r="H12" s="25">
        <f>G12*B12</f>
        <v>1517.9307000000001</v>
      </c>
    </row>
    <row r="13" spans="1:8">
      <c r="A13" s="19">
        <v>11</v>
      </c>
      <c r="B13" s="20">
        <v>0.1358</v>
      </c>
      <c r="C13" s="21" t="s">
        <v>21</v>
      </c>
      <c r="D13" s="22">
        <v>39128</v>
      </c>
      <c r="E13" s="23">
        <v>0.41666666666666669</v>
      </c>
      <c r="F13" s="24">
        <f>H13/G13</f>
        <v>0.1358</v>
      </c>
      <c r="G13" s="21">
        <v>11282</v>
      </c>
      <c r="H13" s="25">
        <f>G13*B13</f>
        <v>1532.0956000000001</v>
      </c>
    </row>
    <row r="14" spans="1:8">
      <c r="A14" s="19">
        <v>12</v>
      </c>
      <c r="B14" s="20">
        <v>0.1381</v>
      </c>
      <c r="C14" s="21" t="s">
        <v>22</v>
      </c>
      <c r="D14" s="22">
        <v>39123</v>
      </c>
      <c r="E14" s="23">
        <v>0.41666666666666669</v>
      </c>
      <c r="F14" s="24">
        <f>H14/G14</f>
        <v>0.1381</v>
      </c>
      <c r="G14" s="21">
        <v>11474</v>
      </c>
      <c r="H14" s="25">
        <f>G14*B14</f>
        <v>1584.5594000000001</v>
      </c>
    </row>
    <row r="15" spans="1:8">
      <c r="A15" s="19">
        <v>7</v>
      </c>
      <c r="B15" s="20">
        <v>0.14099999999999999</v>
      </c>
      <c r="C15" s="21" t="s">
        <v>18</v>
      </c>
      <c r="D15" s="22">
        <v>39235</v>
      </c>
      <c r="E15" s="23">
        <v>0.70833333333333337</v>
      </c>
      <c r="F15" s="24">
        <f>H15/G15</f>
        <v>0.14099999999999999</v>
      </c>
      <c r="G15" s="21">
        <v>6752</v>
      </c>
      <c r="H15" s="25">
        <f>G15*B15</f>
        <v>952.03199999999993</v>
      </c>
    </row>
    <row r="16" spans="1:8">
      <c r="A16" s="19">
        <v>8</v>
      </c>
      <c r="B16" s="26">
        <v>0.1522</v>
      </c>
      <c r="C16" s="21" t="s">
        <v>10</v>
      </c>
      <c r="D16" s="22">
        <v>39219</v>
      </c>
      <c r="E16" s="27">
        <v>0.52777777777777779</v>
      </c>
      <c r="F16" s="24">
        <f>H16/G16</f>
        <v>0.1522</v>
      </c>
      <c r="G16" s="28">
        <v>7022</v>
      </c>
      <c r="H16" s="25">
        <f>G16*B16</f>
        <v>1068.7483999999999</v>
      </c>
    </row>
    <row r="17" spans="1:8">
      <c r="A17" s="19">
        <v>5</v>
      </c>
      <c r="B17" s="26">
        <v>0.16250000000000001</v>
      </c>
      <c r="C17" s="21" t="s">
        <v>16</v>
      </c>
      <c r="D17" s="22">
        <v>39308</v>
      </c>
      <c r="E17" s="27">
        <v>0.60416666666666663</v>
      </c>
      <c r="F17" s="24">
        <f>H17/G17</f>
        <v>0.16250000000000001</v>
      </c>
      <c r="G17" s="28">
        <v>560</v>
      </c>
      <c r="H17" s="25">
        <f>G17*B17</f>
        <v>91</v>
      </c>
    </row>
    <row r="18" spans="1:8">
      <c r="A18" s="19">
        <v>4</v>
      </c>
      <c r="B18" s="29">
        <v>0.16439999999999999</v>
      </c>
      <c r="C18" s="21" t="s">
        <v>7</v>
      </c>
      <c r="D18" s="22">
        <v>39311</v>
      </c>
      <c r="E18" s="30">
        <v>0.66666666666666663</v>
      </c>
      <c r="F18" s="24">
        <f>H18/G18</f>
        <v>0.16439999999999999</v>
      </c>
      <c r="G18" s="21">
        <v>3352</v>
      </c>
      <c r="H18" s="25">
        <f>G18*B18</f>
        <v>551.06880000000001</v>
      </c>
    </row>
    <row r="19" spans="1:8">
      <c r="A19" s="19">
        <v>1</v>
      </c>
      <c r="B19" s="18"/>
      <c r="C19" s="21" t="s">
        <v>0</v>
      </c>
      <c r="D19" s="18"/>
      <c r="E19" s="18"/>
      <c r="F19" s="18"/>
      <c r="G19" s="18"/>
      <c r="H19" s="18"/>
    </row>
    <row r="20" spans="1:8">
      <c r="A20" s="19">
        <v>2</v>
      </c>
      <c r="B20" s="18"/>
      <c r="C20" s="21" t="s">
        <v>9</v>
      </c>
      <c r="D20" s="18"/>
      <c r="E20" s="18"/>
      <c r="F20" s="18"/>
      <c r="G20" s="18"/>
      <c r="H20" s="18"/>
    </row>
    <row r="21" spans="1:8">
      <c r="A21" s="19">
        <v>3</v>
      </c>
      <c r="B21" s="21"/>
      <c r="C21" s="21" t="s">
        <v>8</v>
      </c>
      <c r="D21" s="21"/>
      <c r="E21" s="21"/>
      <c r="F21" s="21"/>
      <c r="G21" s="21"/>
      <c r="H21" s="21"/>
    </row>
    <row r="23" spans="1:8" ht="15">
      <c r="B23" s="16"/>
    </row>
    <row r="24" spans="1:8" ht="15">
      <c r="B24" s="16"/>
    </row>
    <row r="25" spans="1:8" ht="15">
      <c r="B25" s="16"/>
    </row>
    <row r="26" spans="1:8" ht="15">
      <c r="B26" s="16"/>
    </row>
  </sheetData>
  <sortState ref="A10:H21">
    <sortCondition ref="B10"/>
  </sortState>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Stats</vt:lpstr>
      <vt:lpstr>Sorted Stats</vt:lpstr>
      <vt:lpstr>open_rate</vt:lpstr>
      <vt:lpstr>open_sent</vt:lpstr>
      <vt:lpstr>stats</vt:lpstr>
      <vt:lpstr>stats2</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Dahmane Bouchatal</dc:creator>
  <cp:lastModifiedBy>Roddo</cp:lastModifiedBy>
  <dcterms:created xsi:type="dcterms:W3CDTF">2011-01-14T02:01:24Z</dcterms:created>
  <dcterms:modified xsi:type="dcterms:W3CDTF">2011-09-21T21:02:34Z</dcterms:modified>
</cp:coreProperties>
</file>